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19095" windowHeight="8415"/>
  </bookViews>
  <sheets>
    <sheet name="Questions" sheetId="1" r:id="rId1"/>
    <sheet name="Calculations" sheetId="2" r:id="rId2"/>
    <sheet name="_Options" sheetId="4" state="hidden" r:id="rId3"/>
    <sheet name="_SSC" sheetId="5" state="veryHidden" r:id="rId4"/>
  </sheets>
  <definedNames>
    <definedName name="_options1">_Options!$A$1:$A$2</definedName>
    <definedName name="_options2">_Options!$B$1:$B$3</definedName>
    <definedName name="_options3">_Options!$C$1:$C$2</definedName>
    <definedName name="_options4">_Options!$D$1:$D$2</definedName>
    <definedName name="_options5">_Options!$E$1:$E$4</definedName>
  </definedNames>
  <calcPr calcId="125725"/>
</workbook>
</file>

<file path=xl/calcChain.xml><?xml version="1.0" encoding="utf-8"?>
<calcChain xmlns="http://schemas.openxmlformats.org/spreadsheetml/2006/main">
  <c r="C7" i="2"/>
  <c r="C9" l="1"/>
  <c r="D21" s="1"/>
  <c r="C8"/>
  <c r="D20" s="1"/>
  <c r="D16"/>
  <c r="C6"/>
  <c r="D15" s="1"/>
  <c r="C5"/>
  <c r="D14" s="1"/>
  <c r="C3"/>
  <c r="C4"/>
  <c r="D13" s="1"/>
  <c r="C13" l="1"/>
  <c r="C14"/>
  <c r="C15"/>
  <c r="C16"/>
  <c r="C21"/>
  <c r="C17"/>
  <c r="C18"/>
  <c r="C19"/>
  <c r="C20"/>
  <c r="D17"/>
  <c r="D18"/>
  <c r="D19"/>
  <c r="C25" l="1"/>
  <c r="D25"/>
  <c r="D26"/>
  <c r="D27"/>
  <c r="C26"/>
  <c r="C27"/>
  <c r="D28" l="1"/>
  <c r="D31" s="1"/>
  <c r="C28"/>
  <c r="C31" s="1"/>
  <c r="D30" l="1"/>
  <c r="D32"/>
  <c r="C32"/>
  <c r="C30"/>
  <c r="D34" l="1"/>
  <c r="D37" s="1"/>
  <c r="C34"/>
  <c r="C37" s="1"/>
  <c r="D36" l="1"/>
  <c r="D38"/>
  <c r="C38"/>
  <c r="C36"/>
  <c r="D40" l="1"/>
  <c r="D43" s="1"/>
  <c r="D44" s="1"/>
  <c r="C40"/>
  <c r="C43" s="1"/>
  <c r="C44" s="1"/>
  <c r="B19" i="1" l="1"/>
  <c r="B20"/>
</calcChain>
</file>

<file path=xl/sharedStrings.xml><?xml version="1.0" encoding="utf-8"?>
<sst xmlns="http://schemas.openxmlformats.org/spreadsheetml/2006/main" count="120" uniqueCount="78">
  <si>
    <t>In the last month, have you had too little energy to do the things you wanted to do?</t>
  </si>
  <si>
    <t>What has your appetite been like?</t>
  </si>
  <si>
    <t>Yes</t>
  </si>
  <si>
    <t>No</t>
  </si>
  <si>
    <t>Diminution in desire for food and/or eating less than usual</t>
  </si>
  <si>
    <t>No change in desire for food and/or eating the same as usual</t>
  </si>
  <si>
    <t>Increase in desire for food and/or eating more than usual</t>
  </si>
  <si>
    <t>Hardly ever, or never</t>
  </si>
  <si>
    <t>One to three times a month</t>
  </si>
  <si>
    <t>Once a week</t>
  </si>
  <si>
    <t>More than once a week</t>
  </si>
  <si>
    <t>FRAILTY SCORE:</t>
  </si>
  <si>
    <t>FRAILTY CATEGORY:</t>
  </si>
  <si>
    <t>GENDER</t>
  </si>
  <si>
    <t>Are you male or female?</t>
  </si>
  <si>
    <t>Gender</t>
  </si>
  <si>
    <t>Weakness</t>
  </si>
  <si>
    <t>Male</t>
  </si>
  <si>
    <t>Female</t>
  </si>
  <si>
    <t>Males</t>
  </si>
  <si>
    <t>Females</t>
  </si>
  <si>
    <t>Fatigue</t>
  </si>
  <si>
    <t>Low Appetite</t>
  </si>
  <si>
    <t>Observed Gait1</t>
  </si>
  <si>
    <t>Observed Gait2</t>
  </si>
  <si>
    <t>Observed Gait3</t>
  </si>
  <si>
    <t>Observed Gait4</t>
  </si>
  <si>
    <t>Frequency of Activities</t>
  </si>
  <si>
    <t>Age</t>
  </si>
  <si>
    <t>Variable</t>
  </si>
  <si>
    <t>AGE</t>
  </si>
  <si>
    <t>What age are you (in years)?</t>
  </si>
  <si>
    <t>Possible Answers (Selections for User)</t>
  </si>
  <si>
    <t>Questions</t>
  </si>
  <si>
    <t>SLOWNESS</t>
  </si>
  <si>
    <t>To be answered by the examiner: choose one of the following:</t>
  </si>
  <si>
    <t>Observed walking without help of another person or using support</t>
  </si>
  <si>
    <t>Observed walking with help of another person or using support</t>
  </si>
  <si>
    <t>Not observed - in wheelchair or bedbound</t>
  </si>
  <si>
    <t>Not observed - uncertain if impairment</t>
  </si>
  <si>
    <t>Slowness</t>
  </si>
  <si>
    <t>Choose..</t>
  </si>
  <si>
    <t>FRAILTY SCORE</t>
  </si>
  <si>
    <t>FRAILTY CATEGORY</t>
  </si>
  <si>
    <t>{"IsHide":false,"SheetId":0,"Name":"Questions","HiddenRow":0,"VisibleRange":"","SheetTheme":{"TabColor":"","BodyColor":"","BodyImage":""}}</t>
  </si>
  <si>
    <t>{"IsHide":true,"SheetId":0,"Name":"Calculations","HiddenRow":0,"VisibleRange":"","SheetTheme":{"TabColor":"","BodyColor":"","BodyImage":""}}</t>
  </si>
  <si>
    <t>How often do you engage in activities that require a low or moderate 
level of energy such as gardening, cleaning the car, or doing a walk?</t>
  </si>
  <si>
    <t>{"ButtonStyle":0,"Name":"","HideSscPoweredlogo":false,"LiveShare":{"Enable":false},"CopyProtect":{"IsEnabled":false,"DomainName":""},"Theme":{"BgColor":"#FFDDD9C3","BgImage":"","InputBorderStyle":1},"Layout":0,"LayoutConfig":{"IsSamePagesHeight":false},"SmartphoneSettings":{"ViewportLock":true,"UseOldViewEngine":false,"EnableZoom":false,"EnableSwipe":false,"HideToolbar":false,"InheritBackgroundColor":false,"CheckboxFlavor":1,"ShowBubble":false},"SmartphoneTheme":0,"InputDetection":0,"Toolbar":{"Position":1,"IsSubmit":false,"IsPrint":true,"IsPrintAll":false,"IsReset":true,"IsUpdate":false},"AspnetConfig":{"BrowseUrl":"http://localhost/ssc","FileExtension":0},"NodejsConfig":{"LocalPort":3000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0,"Edition":0,"IgnoreBgInputCell":false}</t>
  </si>
  <si>
    <t>FATIGUE</t>
  </si>
  <si>
    <t>LOW APPETITE</t>
  </si>
  <si>
    <t>LOW PHYSICAL ACTIVITY</t>
  </si>
  <si>
    <t>2) lifting or carrying weights over 10 pounds/5 kilos, like a heavy bag of groceries?</t>
  </si>
  <si>
    <t>1) getting up from chair after sitting for long periods?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</si>
  <si>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All","Reset":"Reset","Update":"Update","Back":"Back"},"BrowserAndLocation":{"Browsers":[{"Name":"iexplore.exe"}],"ConversionPath":"C:\\Documents and Settings\\99001906\\My Documents\\SpreadsheetConverter"},"AdvancedSettingsModels":[],"Dropbox":{"AccessToken":"","AccessSecret":""},"SpreadsheetServer":{"Username":"","Password":"","ServerUrl":""},"ConfigureSubmitDefault":{"Email":""}}</t>
  </si>
  <si>
    <r>
      <rPr>
        <b/>
        <u/>
        <sz val="12"/>
        <color theme="1"/>
        <rFont val="MS Reference Sans Serif"/>
        <family val="2"/>
      </rPr>
      <t>WEAKNESS</t>
    </r>
    <r>
      <rPr>
        <b/>
        <u/>
        <sz val="12"/>
        <color theme="1"/>
        <rFont val="Microsoft Sans Serif"/>
        <family val="2"/>
      </rPr>
      <t xml:space="preserve">
</t>
    </r>
    <r>
      <rPr>
        <sz val="12"/>
        <color theme="1"/>
        <rFont val="Microsoft Sans Serif"/>
        <family val="2"/>
      </rPr>
      <t>Because of a health problem, do you have difficulty (expected to last more than 3 months):</t>
    </r>
  </si>
  <si>
    <t>v1.0 
(Interface by Medical Physics &amp; Bioengineering, St James's Hospital, Ireland, 2014)</t>
  </si>
  <si>
    <t>{"IsHide":true,"SheetId":0,"Name":"Sheet1","HiddenRow":0,"VisibleRange":"","SheetTheme":{"TabColor":"","BodyColor":"","BodyImage":""}}</t>
  </si>
  <si>
    <t>Low Physical Activity</t>
  </si>
  <si>
    <t>Algorithm Components</t>
  </si>
  <si>
    <t>CODING CALCULATIONS</t>
  </si>
  <si>
    <t>ALGORITHM VARIABLES</t>
  </si>
  <si>
    <t>Coded Value (from answers)</t>
  </si>
  <si>
    <t>SHARE-FI75+ OUTPUTS (result)</t>
  </si>
  <si>
    <t>Cluster1</t>
  </si>
  <si>
    <t>Cluster2</t>
  </si>
  <si>
    <t>Cluster3</t>
  </si>
  <si>
    <t>Cluster1Norm</t>
  </si>
  <si>
    <t>Cluster2Norm</t>
  </si>
  <si>
    <t>Cluster3Norm</t>
  </si>
  <si>
    <t>MaxCluster</t>
  </si>
  <si>
    <t>SumClusters</t>
  </si>
  <si>
    <t>Dfactor</t>
  </si>
  <si>
    <t>Cluster1FinalCalc</t>
  </si>
  <si>
    <t>Cluster2FinalCalc</t>
  </si>
  <si>
    <t>Cluster3FinalCalc</t>
  </si>
  <si>
    <t>ALGORITHM CALCULATION ELEMENTS</t>
  </si>
  <si>
    <t>*male and female variables above are equal. Just for convenience</t>
  </si>
  <si>
    <t xml:space="preserve">SHARE-FI75+ FRAILTY CALCULATOR 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</si>
</sst>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6"/>
      <color theme="0"/>
      <name val="Arial"/>
      <family val="2"/>
    </font>
    <font>
      <sz val="12"/>
      <color theme="1"/>
      <name val="Microsoft Sans Serif"/>
      <family val="2"/>
    </font>
    <font>
      <b/>
      <u/>
      <sz val="12"/>
      <color theme="1"/>
      <name val="Microsoft Sans Serif"/>
      <family val="2"/>
    </font>
    <font>
      <b/>
      <u/>
      <sz val="12"/>
      <color theme="1"/>
      <name val="MS Reference Sans Serif"/>
      <family val="2"/>
    </font>
    <font>
      <b/>
      <sz val="36"/>
      <color theme="5" tint="-0.249977111117893"/>
      <name val="Bell MT"/>
      <family val="1"/>
    </font>
    <font>
      <sz val="36"/>
      <color theme="1"/>
      <name val="Bell MT"/>
      <family val="1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4" fillId="0" borderId="0" xfId="0" applyFont="1" applyBorder="1"/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vertical="center"/>
    </xf>
    <xf numFmtId="164" fontId="12" fillId="7" borderId="1" xfId="0" applyNumberFormat="1" applyFont="1" applyFill="1" applyBorder="1" applyAlignment="1">
      <alignment horizontal="left"/>
    </xf>
    <xf numFmtId="0" fontId="12" fillId="7" borderId="1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5" fillId="0" borderId="0" xfId="0" applyFont="1" applyAlignment="1"/>
    <xf numFmtId="0" fontId="4" fillId="0" borderId="0" xfId="0" applyFont="1"/>
    <xf numFmtId="0" fontId="7" fillId="8" borderId="3" xfId="0" applyFont="1" applyFill="1" applyBorder="1"/>
    <xf numFmtId="0" fontId="0" fillId="8" borderId="4" xfId="0" applyFill="1" applyBorder="1"/>
    <xf numFmtId="0" fontId="0" fillId="8" borderId="5" xfId="0" applyFill="1" applyBorder="1"/>
    <xf numFmtId="0" fontId="4" fillId="7" borderId="7" xfId="0" applyFont="1" applyFill="1" applyBorder="1"/>
    <xf numFmtId="0" fontId="0" fillId="7" borderId="6" xfId="0" applyFill="1" applyBorder="1"/>
    <xf numFmtId="0" fontId="18" fillId="7" borderId="1" xfId="4" applyFont="1" applyFill="1" applyBorder="1"/>
    <xf numFmtId="0" fontId="18" fillId="7" borderId="1" xfId="3" applyFont="1" applyFill="1" applyBorder="1"/>
    <xf numFmtId="0" fontId="18" fillId="7" borderId="1" xfId="2" applyFont="1" applyFill="1" applyBorder="1"/>
    <xf numFmtId="0" fontId="18" fillId="7" borderId="3" xfId="1" applyFont="1" applyFill="1" applyBorder="1"/>
    <xf numFmtId="0" fontId="18" fillId="7" borderId="13" xfId="1" applyFont="1" applyFill="1" applyBorder="1"/>
    <xf numFmtId="0" fontId="1" fillId="9" borderId="1" xfId="2" applyFill="1" applyBorder="1"/>
    <xf numFmtId="0" fontId="1" fillId="10" borderId="8" xfId="4" applyFill="1" applyBorder="1"/>
    <xf numFmtId="0" fontId="1" fillId="10" borderId="2" xfId="4" applyFill="1" applyBorder="1"/>
    <xf numFmtId="0" fontId="6" fillId="12" borderId="9" xfId="1" applyFont="1" applyFill="1" applyBorder="1"/>
    <xf numFmtId="0" fontId="6" fillId="12" borderId="10" xfId="1" applyFont="1" applyFill="1" applyBorder="1"/>
    <xf numFmtId="0" fontId="6" fillId="12" borderId="11" xfId="1" applyFont="1" applyFill="1" applyBorder="1"/>
    <xf numFmtId="0" fontId="6" fillId="12" borderId="12" xfId="1" applyFont="1" applyFill="1" applyBorder="1"/>
    <xf numFmtId="0" fontId="19" fillId="11" borderId="1" xfId="3" applyFont="1" applyFill="1" applyBorder="1"/>
    <xf numFmtId="0" fontId="20" fillId="11" borderId="1" xfId="3" applyFont="1" applyFill="1" applyBorder="1"/>
    <xf numFmtId="0" fontId="21" fillId="10" borderId="8" xfId="4" applyFont="1" applyFill="1" applyBorder="1"/>
    <xf numFmtId="0" fontId="21" fillId="10" borderId="2" xfId="4" applyFont="1" applyFill="1" applyBorder="1"/>
    <xf numFmtId="0" fontId="21" fillId="9" borderId="1" xfId="2" applyFont="1" applyFill="1" applyBorder="1"/>
    <xf numFmtId="0" fontId="0" fillId="7" borderId="14" xfId="0" applyFill="1" applyBorder="1"/>
    <xf numFmtId="0" fontId="0" fillId="7" borderId="15" xfId="0" applyFill="1" applyBorder="1"/>
    <xf numFmtId="0" fontId="4" fillId="7" borderId="16" xfId="0" applyFont="1" applyFill="1" applyBorder="1"/>
    <xf numFmtId="0" fontId="4" fillId="7" borderId="17" xfId="0" applyFont="1" applyFill="1" applyBorder="1"/>
    <xf numFmtId="0" fontId="0" fillId="2" borderId="1" xfId="0" applyFill="1" applyBorder="1"/>
    <xf numFmtId="0" fontId="9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/>
    <xf numFmtId="0" fontId="16" fillId="8" borderId="0" xfId="0" applyFont="1" applyFill="1" applyAlignment="1">
      <alignment horizontal="center"/>
    </xf>
    <xf numFmtId="0" fontId="17" fillId="8" borderId="0" xfId="0" applyFont="1" applyFill="1" applyAlignment="1">
      <alignment horizontal="center"/>
    </xf>
    <xf numFmtId="0" fontId="18" fillId="7" borderId="0" xfId="0" applyFont="1" applyFill="1" applyAlignment="1">
      <alignment horizontal="right" vertical="center" wrapText="1"/>
    </xf>
    <xf numFmtId="0" fontId="10" fillId="7" borderId="0" xfId="0" applyFont="1" applyFill="1" applyAlignment="1">
      <alignment horizontal="right" vertical="center"/>
    </xf>
  </cellXfs>
  <cellStyles count="5">
    <cellStyle name="20% - Accent4" xfId="2" builtinId="42"/>
    <cellStyle name="20% - Accent5" xfId="4" builtinId="46"/>
    <cellStyle name="Accent5" xfId="3" builtinId="45"/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3419475</xdr:colOff>
      <xdr:row>0</xdr:row>
      <xdr:rowOff>28575</xdr:rowOff>
    </xdr:from>
    <xdr:to>
      <xdr:col>1</xdr:col>
      <xdr:colOff>2305051</xdr:colOff>
      <xdr:row>0</xdr:row>
      <xdr:rowOff>1188549</xdr:rowOff>
    </xdr:to>
    <xdr:pic>
      <xdr:nvPicPr>
        <xdr:cNvPr id="3" name="Picture 2" descr="Centre of Excellence for Successful Agei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19475" y="28575"/>
          <a:ext cx="4600576" cy="1159974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</xdr:row>
      <xdr:rowOff>57151</xdr:rowOff>
    </xdr:from>
    <xdr:to>
      <xdr:col>6</xdr:col>
      <xdr:colOff>371475</xdr:colOff>
      <xdr:row>8</xdr:row>
      <xdr:rowOff>176893</xdr:rowOff>
    </xdr:to>
    <xdr:sp macro="" textlink="">
      <xdr:nvSpPr>
        <xdr:cNvPr id="2" name="Down Arrow 1"/>
        <xdr:cNvSpPr/>
      </xdr:nvSpPr>
      <xdr:spPr>
        <a:xfrm>
          <a:off x="7515225" y="247651"/>
          <a:ext cx="247650" cy="1453242"/>
        </a:xfrm>
        <a:prstGeom prst="downArrow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C00000"/>
            </a:solidFill>
          </a:endParaRPr>
        </a:p>
      </xdr:txBody>
    </xdr:sp>
    <xdr:clientData/>
  </xdr:twoCellAnchor>
  <xdr:twoCellAnchor>
    <xdr:from>
      <xdr:col>5</xdr:col>
      <xdr:colOff>828675</xdr:colOff>
      <xdr:row>10</xdr:row>
      <xdr:rowOff>54429</xdr:rowOff>
    </xdr:from>
    <xdr:to>
      <xdr:col>6</xdr:col>
      <xdr:colOff>561975</xdr:colOff>
      <xdr:row>21</xdr:row>
      <xdr:rowOff>106136</xdr:rowOff>
    </xdr:to>
    <xdr:sp macro="" textlink="">
      <xdr:nvSpPr>
        <xdr:cNvPr id="4" name="Down Arrow 3"/>
        <xdr:cNvSpPr/>
      </xdr:nvSpPr>
      <xdr:spPr>
        <a:xfrm>
          <a:off x="7324725" y="1959429"/>
          <a:ext cx="628650" cy="2147207"/>
        </a:xfrm>
        <a:prstGeom prst="downArrow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rgbClr val="C00000"/>
            </a:solidFill>
          </a:endParaRPr>
        </a:p>
      </xdr:txBody>
    </xdr:sp>
    <xdr:clientData/>
  </xdr:twoCellAnchor>
  <xdr:twoCellAnchor>
    <xdr:from>
      <xdr:col>4</xdr:col>
      <xdr:colOff>209548</xdr:colOff>
      <xdr:row>23</xdr:row>
      <xdr:rowOff>9525</xdr:rowOff>
    </xdr:from>
    <xdr:to>
      <xdr:col>6</xdr:col>
      <xdr:colOff>523874</xdr:colOff>
      <xdr:row>45</xdr:row>
      <xdr:rowOff>142874</xdr:rowOff>
    </xdr:to>
    <xdr:sp macro="" textlink="">
      <xdr:nvSpPr>
        <xdr:cNvPr id="6" name="Bent Arrow 5"/>
        <xdr:cNvSpPr/>
      </xdr:nvSpPr>
      <xdr:spPr>
        <a:xfrm rot="10800000">
          <a:off x="5781673" y="4391025"/>
          <a:ext cx="2133601" cy="4343399"/>
        </a:xfrm>
        <a:prstGeom prst="bentArrow">
          <a:avLst>
            <a:gd name="adj1" fmla="val 27880"/>
            <a:gd name="adj2" fmla="val 25000"/>
            <a:gd name="adj3" fmla="val 42511"/>
            <a:gd name="adj4" fmla="val 43750"/>
          </a:avLst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Normal="100" workbookViewId="0">
      <selection activeCell="A2" sqref="A2:B2"/>
    </sheetView>
  </sheetViews>
  <sheetFormatPr defaultRowHeight="15"/>
  <cols>
    <col min="1" max="1" width="85.7109375" style="2" customWidth="1"/>
    <col min="2" max="2" width="78.28515625" style="2" customWidth="1"/>
    <col min="6" max="26" width="9.140625" style="2"/>
    <col min="27" max="27" width="35.7109375" style="2" bestFit="1" customWidth="1"/>
    <col min="28" max="29" width="8.7109375" style="2" bestFit="1" customWidth="1"/>
    <col min="30" max="30" width="56" style="2" bestFit="1" customWidth="1"/>
    <col min="31" max="31" width="10.140625" style="2" bestFit="1" customWidth="1"/>
    <col min="32" max="32" width="59.5703125" style="2" bestFit="1" customWidth="1"/>
    <col min="33" max="33" width="26" style="2" bestFit="1" customWidth="1"/>
    <col min="34" max="16384" width="9.140625" style="2"/>
  </cols>
  <sheetData>
    <row r="1" spans="1:33" ht="97.5" customHeight="1">
      <c r="AA1" s="22" t="s">
        <v>32</v>
      </c>
      <c r="AB1" s="23"/>
      <c r="AC1" s="23"/>
      <c r="AD1" s="23"/>
      <c r="AE1" s="23"/>
      <c r="AF1" s="23"/>
      <c r="AG1" s="24"/>
    </row>
    <row r="2" spans="1:33" ht="83.25" customHeight="1">
      <c r="A2" s="52" t="s">
        <v>77</v>
      </c>
      <c r="B2" s="53"/>
      <c r="AA2" s="44"/>
      <c r="AB2" s="26"/>
      <c r="AC2" s="26"/>
      <c r="AD2" s="26"/>
      <c r="AE2" s="26"/>
      <c r="AF2" s="26"/>
      <c r="AG2" s="45"/>
    </row>
    <row r="3" spans="1:33" ht="24.75" customHeight="1">
      <c r="A3" s="54" t="s">
        <v>55</v>
      </c>
      <c r="B3" s="55"/>
      <c r="AA3" s="46" t="s">
        <v>15</v>
      </c>
      <c r="AB3" s="25" t="s">
        <v>28</v>
      </c>
      <c r="AC3" s="25" t="s">
        <v>21</v>
      </c>
      <c r="AD3" s="25" t="s">
        <v>22</v>
      </c>
      <c r="AE3" s="25" t="s">
        <v>16</v>
      </c>
      <c r="AF3" s="25" t="s">
        <v>40</v>
      </c>
      <c r="AG3" s="47" t="s">
        <v>57</v>
      </c>
    </row>
    <row r="4" spans="1:33" ht="47.25" customHeight="1">
      <c r="A4" s="20" t="s">
        <v>13</v>
      </c>
      <c r="AA4" s="48" t="s">
        <v>41</v>
      </c>
      <c r="AB4" s="48" t="s">
        <v>41</v>
      </c>
      <c r="AC4" s="48" t="s">
        <v>41</v>
      </c>
      <c r="AD4" s="48" t="s">
        <v>41</v>
      </c>
      <c r="AE4" s="48" t="s">
        <v>41</v>
      </c>
      <c r="AF4" s="48" t="s">
        <v>41</v>
      </c>
      <c r="AG4" s="48" t="s">
        <v>41</v>
      </c>
    </row>
    <row r="5" spans="1:33" ht="34.5" customHeight="1">
      <c r="A5" s="15" t="s">
        <v>14</v>
      </c>
      <c r="B5" s="9" t="s">
        <v>41</v>
      </c>
      <c r="AA5" s="48" t="s">
        <v>17</v>
      </c>
      <c r="AB5" s="48">
        <v>75</v>
      </c>
      <c r="AC5" s="48" t="s">
        <v>2</v>
      </c>
      <c r="AD5" s="48" t="s">
        <v>4</v>
      </c>
      <c r="AE5" s="48" t="s">
        <v>2</v>
      </c>
      <c r="AF5" s="49" t="s">
        <v>36</v>
      </c>
      <c r="AG5" s="48" t="s">
        <v>10</v>
      </c>
    </row>
    <row r="6" spans="1:33" ht="47.25" customHeight="1">
      <c r="A6" s="20" t="s">
        <v>30</v>
      </c>
      <c r="B6" s="10"/>
      <c r="AA6" s="48" t="s">
        <v>18</v>
      </c>
      <c r="AB6" s="48">
        <v>76</v>
      </c>
      <c r="AC6" s="48" t="s">
        <v>3</v>
      </c>
      <c r="AD6" s="48" t="s">
        <v>5</v>
      </c>
      <c r="AE6" s="48" t="s">
        <v>3</v>
      </c>
      <c r="AF6" s="49" t="s">
        <v>37</v>
      </c>
      <c r="AG6" s="48" t="s">
        <v>9</v>
      </c>
    </row>
    <row r="7" spans="1:33" ht="34.5" customHeight="1">
      <c r="A7" s="15" t="s">
        <v>31</v>
      </c>
      <c r="B7" s="11" t="s">
        <v>41</v>
      </c>
      <c r="AA7" s="48"/>
      <c r="AB7" s="48">
        <v>77</v>
      </c>
      <c r="AC7" s="48"/>
      <c r="AD7" s="48" t="s">
        <v>6</v>
      </c>
      <c r="AE7" s="48"/>
      <c r="AF7" s="49" t="s">
        <v>38</v>
      </c>
      <c r="AG7" s="48" t="s">
        <v>8</v>
      </c>
    </row>
    <row r="8" spans="1:33" ht="47.25" customHeight="1">
      <c r="A8" s="20" t="s">
        <v>48</v>
      </c>
      <c r="B8" s="10"/>
      <c r="AA8" s="48"/>
      <c r="AB8" s="48">
        <v>78</v>
      </c>
      <c r="AC8" s="48"/>
      <c r="AD8" s="48"/>
      <c r="AE8" s="48"/>
      <c r="AF8" s="49" t="s">
        <v>39</v>
      </c>
      <c r="AG8" s="48" t="s">
        <v>7</v>
      </c>
    </row>
    <row r="9" spans="1:33" ht="34.5" customHeight="1">
      <c r="A9" s="15" t="s">
        <v>0</v>
      </c>
      <c r="B9" s="5" t="s">
        <v>41</v>
      </c>
      <c r="AA9" s="48"/>
      <c r="AB9" s="48">
        <v>79</v>
      </c>
      <c r="AC9" s="48"/>
      <c r="AD9" s="48"/>
      <c r="AE9" s="48"/>
      <c r="AF9" s="48"/>
      <c r="AG9" s="48"/>
    </row>
    <row r="10" spans="1:33" ht="47.25" customHeight="1">
      <c r="A10" s="20" t="s">
        <v>49</v>
      </c>
      <c r="B10" s="4"/>
      <c r="AA10" s="48"/>
      <c r="AB10" s="48">
        <v>80</v>
      </c>
      <c r="AC10" s="48"/>
      <c r="AD10" s="48"/>
      <c r="AE10" s="48"/>
      <c r="AF10" s="50"/>
      <c r="AG10" s="48"/>
    </row>
    <row r="11" spans="1:33" ht="34.5" customHeight="1">
      <c r="A11" s="15" t="s">
        <v>1</v>
      </c>
      <c r="B11" s="5" t="s">
        <v>41</v>
      </c>
      <c r="AA11" s="48"/>
      <c r="AB11" s="48">
        <v>81</v>
      </c>
      <c r="AC11" s="48"/>
      <c r="AD11" s="48"/>
      <c r="AE11" s="48"/>
      <c r="AF11" s="48"/>
      <c r="AG11" s="48"/>
    </row>
    <row r="12" spans="1:33" ht="72" customHeight="1">
      <c r="A12" s="16" t="s">
        <v>54</v>
      </c>
      <c r="B12" s="4"/>
      <c r="AA12" s="48"/>
      <c r="AB12" s="48">
        <v>82</v>
      </c>
      <c r="AC12" s="48"/>
      <c r="AD12" s="48"/>
      <c r="AE12" s="48"/>
      <c r="AF12" s="48"/>
      <c r="AG12" s="48"/>
    </row>
    <row r="13" spans="1:33" ht="23.25" customHeight="1">
      <c r="A13" s="17" t="s">
        <v>52</v>
      </c>
      <c r="B13" s="8" t="s">
        <v>41</v>
      </c>
      <c r="AA13" s="48"/>
      <c r="AB13" s="48">
        <v>83</v>
      </c>
      <c r="AC13" s="48"/>
      <c r="AD13" s="48"/>
      <c r="AE13" s="48"/>
      <c r="AF13" s="48"/>
      <c r="AG13" s="48"/>
    </row>
    <row r="14" spans="1:33" ht="23.25" customHeight="1">
      <c r="A14" s="17" t="s">
        <v>51</v>
      </c>
      <c r="B14" s="8" t="s">
        <v>41</v>
      </c>
      <c r="AA14" s="48"/>
      <c r="AB14" s="48">
        <v>84</v>
      </c>
      <c r="AC14" s="48"/>
      <c r="AD14" s="48"/>
      <c r="AE14" s="48"/>
      <c r="AF14" s="48"/>
      <c r="AG14" s="48"/>
    </row>
    <row r="15" spans="1:33" ht="47.25" customHeight="1">
      <c r="A15" s="20" t="s">
        <v>34</v>
      </c>
      <c r="B15" s="4"/>
      <c r="AA15" s="48"/>
      <c r="AB15" s="48">
        <v>85</v>
      </c>
      <c r="AC15" s="48"/>
      <c r="AD15" s="48"/>
      <c r="AE15" s="48"/>
      <c r="AF15" s="48"/>
      <c r="AG15" s="48"/>
    </row>
    <row r="16" spans="1:33" ht="34.5" customHeight="1">
      <c r="A16" s="18" t="s">
        <v>35</v>
      </c>
      <c r="B16" s="8" t="s">
        <v>41</v>
      </c>
      <c r="AA16" s="48"/>
      <c r="AB16" s="48">
        <v>86</v>
      </c>
      <c r="AC16" s="48"/>
      <c r="AD16" s="48"/>
      <c r="AE16" s="48"/>
      <c r="AF16" s="48"/>
      <c r="AG16" s="48"/>
    </row>
    <row r="17" spans="1:33" ht="47.25" customHeight="1">
      <c r="A17" s="20" t="s">
        <v>50</v>
      </c>
      <c r="B17" s="4"/>
      <c r="AA17" s="48"/>
      <c r="AB17" s="48">
        <v>87</v>
      </c>
      <c r="AC17" s="48"/>
      <c r="AD17" s="48"/>
      <c r="AE17" s="48"/>
      <c r="AF17" s="48"/>
      <c r="AG17" s="48"/>
    </row>
    <row r="18" spans="1:33" ht="45.75" customHeight="1">
      <c r="A18" s="19" t="s">
        <v>46</v>
      </c>
      <c r="B18" s="5" t="s">
        <v>41</v>
      </c>
      <c r="AA18" s="48"/>
      <c r="AB18" s="48">
        <v>88</v>
      </c>
      <c r="AC18" s="48"/>
      <c r="AD18" s="48"/>
      <c r="AE18" s="48"/>
      <c r="AF18" s="48"/>
      <c r="AG18" s="48"/>
    </row>
    <row r="19" spans="1:33" ht="35.25" customHeight="1">
      <c r="A19" s="12" t="s">
        <v>11</v>
      </c>
      <c r="B19" s="13" t="str">
        <f>IF(B5="Choose..","…",IF(B7="Choose..","…",IF(B9="Choose..","…",IF(B11="Choose..","…",IF(B13="Choose..","…",IF(B14="Choose..","…",IF(B16="Choose..","…",IF(B18="Choose..","…",IF(B5="Male",Calculations!C43,IF(B5="Female",Calculations!D43))))))))))</f>
        <v>…</v>
      </c>
      <c r="AA19" s="48"/>
      <c r="AB19" s="48">
        <v>89</v>
      </c>
      <c r="AC19" s="48"/>
      <c r="AD19" s="48"/>
      <c r="AE19" s="48"/>
      <c r="AF19" s="48"/>
      <c r="AG19" s="48"/>
    </row>
    <row r="20" spans="1:33" ht="35.25" customHeight="1">
      <c r="A20" s="12" t="s">
        <v>12</v>
      </c>
      <c r="B20" s="14" t="str">
        <f>IF(B5="Choose..","…",IF(B7="Choose..","…",IF(B9="Choose..","…",IF(B11="Choose..","…",IF(B13="Choose..","…",IF(B14="Choose..","…",IF(B16="Choose..","…",IF(B18="Choose..","…",IF(B5="Male",Calculations!C44,IF(B5="Female",Calculations!D44))))))))))</f>
        <v>…</v>
      </c>
      <c r="AA20" s="48"/>
      <c r="AB20" s="48">
        <v>90</v>
      </c>
      <c r="AC20" s="48"/>
      <c r="AD20" s="48"/>
      <c r="AE20" s="48"/>
      <c r="AF20" s="48"/>
      <c r="AG20" s="48"/>
    </row>
    <row r="21" spans="1:33">
      <c r="A21" s="3"/>
      <c r="B21" s="4"/>
      <c r="AA21" s="48"/>
      <c r="AB21" s="48">
        <v>91</v>
      </c>
      <c r="AC21" s="48"/>
      <c r="AD21" s="48"/>
      <c r="AE21" s="48"/>
      <c r="AF21" s="48"/>
      <c r="AG21" s="48"/>
    </row>
    <row r="22" spans="1:33">
      <c r="A22" s="3"/>
      <c r="B22" s="4"/>
      <c r="AA22" s="48"/>
      <c r="AB22" s="48">
        <v>92</v>
      </c>
      <c r="AC22" s="48"/>
      <c r="AD22" s="48"/>
      <c r="AE22" s="48"/>
      <c r="AF22" s="48"/>
      <c r="AG22" s="48"/>
    </row>
    <row r="23" spans="1:33">
      <c r="AA23" s="48"/>
      <c r="AB23" s="48">
        <v>93</v>
      </c>
      <c r="AC23" s="48"/>
      <c r="AD23" s="48"/>
      <c r="AE23" s="48"/>
      <c r="AF23" s="48"/>
      <c r="AG23" s="48"/>
    </row>
    <row r="24" spans="1:33">
      <c r="B24" s="4"/>
      <c r="AA24" s="48"/>
      <c r="AB24" s="48">
        <v>94</v>
      </c>
      <c r="AC24" s="48"/>
      <c r="AD24" s="48"/>
      <c r="AE24" s="48"/>
      <c r="AF24" s="48"/>
      <c r="AG24" s="48"/>
    </row>
    <row r="25" spans="1:33">
      <c r="B25" s="4"/>
      <c r="AA25" s="48"/>
      <c r="AB25" s="48">
        <v>95</v>
      </c>
      <c r="AC25" s="48"/>
      <c r="AD25" s="48"/>
      <c r="AE25" s="48"/>
      <c r="AF25" s="48"/>
      <c r="AG25" s="48"/>
    </row>
    <row r="26" spans="1:33">
      <c r="AA26" s="48"/>
      <c r="AB26" s="48">
        <v>96</v>
      </c>
      <c r="AC26" s="48"/>
      <c r="AD26" s="48"/>
      <c r="AE26" s="48"/>
      <c r="AF26" s="48"/>
      <c r="AG26" s="48"/>
    </row>
    <row r="27" spans="1:33" ht="15.75">
      <c r="AA27" s="48"/>
      <c r="AB27" s="48">
        <v>97</v>
      </c>
      <c r="AC27" s="48"/>
      <c r="AD27" s="48"/>
      <c r="AE27" s="48"/>
      <c r="AF27" s="48"/>
      <c r="AG27" s="51"/>
    </row>
    <row r="28" spans="1:33">
      <c r="AA28" s="48"/>
      <c r="AB28" s="48">
        <v>98</v>
      </c>
      <c r="AC28" s="48"/>
      <c r="AD28" s="48"/>
      <c r="AE28" s="48"/>
      <c r="AF28" s="48"/>
      <c r="AG28" s="48"/>
    </row>
    <row r="29" spans="1:33">
      <c r="AA29" s="48"/>
      <c r="AB29" s="48">
        <v>99</v>
      </c>
      <c r="AC29" s="48"/>
      <c r="AD29" s="48"/>
      <c r="AE29" s="48"/>
      <c r="AF29" s="48"/>
      <c r="AG29" s="48"/>
    </row>
    <row r="30" spans="1:33">
      <c r="AA30" s="48"/>
      <c r="AB30" s="48">
        <v>100</v>
      </c>
      <c r="AC30" s="48"/>
      <c r="AD30" s="48"/>
      <c r="AE30" s="48"/>
      <c r="AF30" s="48"/>
      <c r="AG30" s="48"/>
    </row>
    <row r="31" spans="1:33">
      <c r="AA31" s="48"/>
      <c r="AB31" s="48">
        <v>101</v>
      </c>
      <c r="AC31" s="48"/>
      <c r="AD31" s="48"/>
      <c r="AE31" s="48"/>
      <c r="AF31" s="48"/>
      <c r="AG31" s="48"/>
    </row>
    <row r="32" spans="1:33">
      <c r="AA32" s="48"/>
      <c r="AB32" s="48">
        <v>102</v>
      </c>
      <c r="AC32" s="48"/>
      <c r="AD32" s="48"/>
      <c r="AE32" s="48"/>
      <c r="AF32" s="48"/>
      <c r="AG32" s="48"/>
    </row>
    <row r="33" spans="27:33">
      <c r="AA33" s="48"/>
      <c r="AB33" s="48">
        <v>103</v>
      </c>
      <c r="AC33" s="48"/>
      <c r="AD33" s="48"/>
      <c r="AE33" s="48"/>
      <c r="AF33" s="48"/>
      <c r="AG33" s="48"/>
    </row>
    <row r="34" spans="27:33">
      <c r="AA34" s="48"/>
      <c r="AB34" s="48">
        <v>104</v>
      </c>
      <c r="AC34" s="48"/>
      <c r="AD34" s="48"/>
      <c r="AE34" s="48"/>
      <c r="AF34" s="48"/>
      <c r="AG34" s="48"/>
    </row>
    <row r="35" spans="27:33">
      <c r="AA35" s="48"/>
      <c r="AB35" s="48">
        <v>105</v>
      </c>
      <c r="AC35" s="48"/>
      <c r="AD35" s="48"/>
      <c r="AE35" s="48"/>
      <c r="AF35" s="48"/>
      <c r="AG35" s="48"/>
    </row>
    <row r="36" spans="27:33">
      <c r="AA36" s="48"/>
      <c r="AB36" s="48">
        <v>106</v>
      </c>
      <c r="AC36" s="48"/>
      <c r="AD36" s="48"/>
      <c r="AE36" s="48"/>
      <c r="AF36" s="48"/>
      <c r="AG36" s="48"/>
    </row>
    <row r="37" spans="27:33">
      <c r="AA37" s="48"/>
      <c r="AB37" s="48">
        <v>107</v>
      </c>
      <c r="AC37" s="48"/>
      <c r="AD37" s="48"/>
      <c r="AE37" s="48"/>
      <c r="AF37" s="48"/>
      <c r="AG37" s="48"/>
    </row>
    <row r="38" spans="27:33">
      <c r="AA38" s="48"/>
      <c r="AB38" s="48">
        <v>108</v>
      </c>
      <c r="AC38" s="48"/>
      <c r="AD38" s="48"/>
      <c r="AE38" s="48"/>
      <c r="AF38" s="48"/>
      <c r="AG38" s="48"/>
    </row>
    <row r="39" spans="27:33">
      <c r="AA39" s="48"/>
      <c r="AB39" s="48">
        <v>109</v>
      </c>
      <c r="AC39" s="48"/>
      <c r="AD39" s="48"/>
      <c r="AE39" s="48"/>
      <c r="AF39" s="48"/>
      <c r="AG39" s="48"/>
    </row>
    <row r="40" spans="27:33">
      <c r="AA40" s="48"/>
      <c r="AB40" s="48">
        <v>110</v>
      </c>
      <c r="AC40" s="48"/>
      <c r="AD40" s="48"/>
      <c r="AE40" s="48"/>
      <c r="AF40" s="48"/>
      <c r="AG40" s="48"/>
    </row>
    <row r="41" spans="27:33">
      <c r="AA41" s="48"/>
      <c r="AB41" s="48">
        <v>111</v>
      </c>
      <c r="AC41" s="48"/>
      <c r="AD41" s="48"/>
      <c r="AE41" s="48"/>
      <c r="AF41" s="48"/>
      <c r="AG41" s="48"/>
    </row>
    <row r="42" spans="27:33">
      <c r="AA42" s="48"/>
      <c r="AB42" s="48">
        <v>112</v>
      </c>
      <c r="AC42" s="48"/>
      <c r="AD42" s="48"/>
      <c r="AE42" s="48"/>
      <c r="AF42" s="48"/>
      <c r="AG42" s="48"/>
    </row>
    <row r="43" spans="27:33">
      <c r="AA43" s="48"/>
      <c r="AB43" s="48">
        <v>113</v>
      </c>
      <c r="AC43" s="48"/>
      <c r="AD43" s="48"/>
      <c r="AE43" s="48"/>
      <c r="AF43" s="48"/>
      <c r="AG43" s="48"/>
    </row>
    <row r="44" spans="27:33">
      <c r="AA44" s="48"/>
      <c r="AB44" s="48">
        <v>114</v>
      </c>
      <c r="AC44" s="48"/>
      <c r="AD44" s="48"/>
      <c r="AE44" s="48"/>
      <c r="AF44" s="48"/>
      <c r="AG44" s="48"/>
    </row>
    <row r="45" spans="27:33">
      <c r="AA45" s="48"/>
      <c r="AB45" s="48">
        <v>115</v>
      </c>
      <c r="AC45" s="48"/>
      <c r="AD45" s="48"/>
      <c r="AE45" s="48"/>
      <c r="AF45" s="48"/>
      <c r="AG45" s="48"/>
    </row>
    <row r="46" spans="27:33">
      <c r="AA46" s="48"/>
      <c r="AB46" s="48">
        <v>116</v>
      </c>
      <c r="AC46" s="48"/>
      <c r="AD46" s="48"/>
      <c r="AE46" s="48"/>
      <c r="AF46" s="48"/>
      <c r="AG46" s="48"/>
    </row>
    <row r="47" spans="27:33" ht="15.75">
      <c r="AA47" s="51"/>
      <c r="AB47" s="48">
        <v>117</v>
      </c>
      <c r="AC47" s="51"/>
      <c r="AD47" s="51"/>
      <c r="AE47" s="51"/>
      <c r="AF47" s="51"/>
      <c r="AG47" s="48"/>
    </row>
    <row r="48" spans="27:33">
      <c r="AA48" s="48"/>
      <c r="AB48" s="48">
        <v>118</v>
      </c>
      <c r="AC48" s="48"/>
      <c r="AD48" s="48"/>
      <c r="AE48" s="48"/>
      <c r="AF48" s="48"/>
      <c r="AG48" s="48"/>
    </row>
    <row r="49" spans="27:33">
      <c r="AA49" s="48"/>
      <c r="AB49" s="48">
        <v>119</v>
      </c>
      <c r="AC49" s="48"/>
      <c r="AD49" s="48"/>
      <c r="AE49" s="48"/>
      <c r="AF49" s="48"/>
      <c r="AG49" s="48"/>
    </row>
    <row r="50" spans="27:33">
      <c r="AA50" s="48"/>
      <c r="AB50" s="48">
        <v>120</v>
      </c>
      <c r="AC50" s="48"/>
      <c r="AD50" s="48"/>
      <c r="AE50" s="48"/>
      <c r="AF50" s="48"/>
      <c r="AG50" s="48"/>
    </row>
    <row r="51" spans="27:33">
      <c r="AA51" s="48"/>
      <c r="AB51" s="48">
        <v>121</v>
      </c>
      <c r="AC51" s="48"/>
      <c r="AD51" s="48"/>
      <c r="AE51" s="48"/>
      <c r="AF51" s="48"/>
      <c r="AG51" s="48"/>
    </row>
    <row r="52" spans="27:33">
      <c r="AA52" s="48"/>
      <c r="AB52" s="48">
        <v>122</v>
      </c>
      <c r="AC52" s="48"/>
      <c r="AD52" s="48"/>
      <c r="AE52" s="48"/>
      <c r="AF52" s="48"/>
      <c r="AG52" s="48"/>
    </row>
    <row r="53" spans="27:33">
      <c r="AA53" s="48"/>
      <c r="AB53" s="48">
        <v>123</v>
      </c>
      <c r="AC53" s="48"/>
      <c r="AD53" s="48"/>
      <c r="AE53" s="48"/>
      <c r="AF53" s="48"/>
      <c r="AG53" s="48"/>
    </row>
    <row r="54" spans="27:33">
      <c r="AA54" s="48"/>
      <c r="AB54" s="48">
        <v>124</v>
      </c>
      <c r="AC54" s="48"/>
      <c r="AD54" s="48"/>
      <c r="AE54" s="48"/>
      <c r="AF54" s="48"/>
      <c r="AG54" s="48"/>
    </row>
    <row r="55" spans="27:33">
      <c r="AA55" s="48"/>
      <c r="AB55" s="48">
        <v>125</v>
      </c>
      <c r="AC55" s="48"/>
      <c r="AD55" s="48"/>
      <c r="AE55" s="48"/>
      <c r="AF55" s="48"/>
      <c r="AG55" s="48"/>
    </row>
    <row r="56" spans="27:33">
      <c r="AA56" s="48"/>
      <c r="AB56" s="48">
        <v>126</v>
      </c>
      <c r="AC56" s="48"/>
      <c r="AD56" s="48"/>
      <c r="AE56" s="48"/>
      <c r="AF56" s="48"/>
      <c r="AG56" s="48"/>
    </row>
    <row r="57" spans="27:33">
      <c r="AA57" s="48"/>
      <c r="AB57" s="48">
        <v>127</v>
      </c>
      <c r="AC57" s="48"/>
      <c r="AD57" s="48"/>
      <c r="AE57" s="48"/>
      <c r="AF57" s="48"/>
      <c r="AG57" s="48"/>
    </row>
    <row r="58" spans="27:33">
      <c r="AA58" s="48"/>
      <c r="AB58" s="48">
        <v>128</v>
      </c>
      <c r="AC58" s="48"/>
      <c r="AD58" s="48"/>
      <c r="AE58" s="48"/>
      <c r="AF58" s="48"/>
      <c r="AG58" s="48"/>
    </row>
    <row r="59" spans="27:33">
      <c r="AA59" s="48"/>
      <c r="AB59" s="48">
        <v>129</v>
      </c>
      <c r="AC59" s="48"/>
      <c r="AD59" s="48"/>
      <c r="AE59" s="48"/>
      <c r="AF59" s="48"/>
      <c r="AG59" s="48"/>
    </row>
    <row r="60" spans="27:33">
      <c r="AA60" s="48"/>
      <c r="AB60" s="48">
        <v>130</v>
      </c>
      <c r="AC60" s="48"/>
      <c r="AD60" s="48"/>
      <c r="AE60" s="48"/>
      <c r="AF60" s="48"/>
      <c r="AG60" s="48"/>
    </row>
  </sheetData>
  <mergeCells count="2">
    <mergeCell ref="A2:B2"/>
    <mergeCell ref="A3:B3"/>
  </mergeCells>
  <dataValidations count="7">
    <dataValidation type="list" allowBlank="1" showInputMessage="1" showErrorMessage="1" sqref="B18">
      <formula1>$AG$4:$AG$8</formula1>
    </dataValidation>
    <dataValidation type="list" showInputMessage="1" showErrorMessage="1" sqref="B11">
      <formula1>$AD$4:$AD$7</formula1>
    </dataValidation>
    <dataValidation type="list" showInputMessage="1" showErrorMessage="1" sqref="B9">
      <formula1>$AC$4:$AC$6</formula1>
    </dataValidation>
    <dataValidation type="list" showInputMessage="1" showErrorMessage="1" sqref="B5">
      <formula1>$AA$4:$AA$6</formula1>
    </dataValidation>
    <dataValidation type="list" showInputMessage="1" showErrorMessage="1" sqref="B7">
      <formula1>$AB$4:$AB$60</formula1>
    </dataValidation>
    <dataValidation type="list" showInputMessage="1" showErrorMessage="1" sqref="B13:B14">
      <formula1>$AE$4:$AE$6</formula1>
    </dataValidation>
    <dataValidation type="list" showInputMessage="1" showErrorMessage="1" sqref="B16">
      <formula1>$AF$4:$AF$8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Normal="100" workbookViewId="0">
      <selection activeCell="C23" sqref="C23"/>
    </sheetView>
  </sheetViews>
  <sheetFormatPr defaultRowHeight="15"/>
  <cols>
    <col min="1" max="1" width="15.7109375" customWidth="1"/>
    <col min="2" max="2" width="22.85546875" customWidth="1"/>
    <col min="3" max="3" width="26.42578125" customWidth="1"/>
    <col min="4" max="4" width="18.5703125" customWidth="1"/>
    <col min="5" max="5" width="13.85546875" customWidth="1"/>
    <col min="6" max="6" width="13.42578125" customWidth="1"/>
    <col min="8" max="8" width="10.85546875" customWidth="1"/>
    <col min="9" max="9" width="11.5703125" customWidth="1"/>
    <col min="10" max="10" width="10.5703125" customWidth="1"/>
    <col min="11" max="11" width="10.7109375" bestFit="1" customWidth="1"/>
    <col min="12" max="12" width="10.7109375" customWidth="1"/>
    <col min="13" max="13" width="11.85546875" customWidth="1"/>
    <col min="14" max="14" width="8.85546875" customWidth="1"/>
    <col min="15" max="15" width="11.28515625" customWidth="1"/>
    <col min="16" max="16" width="13.5703125" customWidth="1"/>
    <col min="17" max="17" width="18.5703125" bestFit="1" customWidth="1"/>
    <col min="18" max="18" width="18.5703125" customWidth="1"/>
    <col min="19" max="19" width="15.42578125" bestFit="1" customWidth="1"/>
    <col min="20" max="20" width="11.42578125" customWidth="1"/>
  </cols>
  <sheetData>
    <row r="1" spans="1:20">
      <c r="A1" s="21" t="s">
        <v>59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>
      <c r="B2" s="29" t="s">
        <v>33</v>
      </c>
      <c r="C2" s="29" t="s">
        <v>61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>
      <c r="B3" s="43" t="s">
        <v>15</v>
      </c>
      <c r="C3" s="32">
        <f>IF(Questions!B5="Male",1,IF(Questions!B5="Female",2,0))</f>
        <v>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>
      <c r="B4" s="43" t="s">
        <v>28</v>
      </c>
      <c r="C4" s="32" t="str">
        <f>Questions!B7</f>
        <v>Choose..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>
      <c r="B5" s="43" t="s">
        <v>21</v>
      </c>
      <c r="C5" s="32" t="str">
        <f>IF(Questions!B9="Yes",1,IF(Questions!B9="No",0, "Choose.."))</f>
        <v>Choose..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>
      <c r="B6" s="43" t="s">
        <v>22</v>
      </c>
      <c r="C6" s="32" t="str">
        <f>IF(Questions!B11="Diminution in desire for food and/or eating less than usual",1,IF(Questions!B11="Choose..", "Choose..",0))</f>
        <v>Choose..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>
      <c r="B7" s="43" t="s">
        <v>16</v>
      </c>
      <c r="C7" s="32" t="str">
        <f>IF(Questions!B13="Yes",1,IF(Questions!B14="Yes",1,IF(Questions!B13="Choose..","Choose..",IF(Questions!B14="Choose..","Choose..",0))))</f>
        <v>Choose..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>
      <c r="B8" s="43" t="s">
        <v>40</v>
      </c>
      <c r="C8" s="32" t="str">
        <f>IF(Questions!B16="Not observed - uncertain if impairment",4,IF(Questions!B16="Not observed - in wheelchair or bedbound",3,IF(Questions!B16="Observed walking with help of another person or using support",2,IF(Questions!B16="Observed walking without help of another person or using support",1,IF(Questions!B16="Choose..","Choose..")))))</f>
        <v>Choose..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>
      <c r="B9" s="43" t="s">
        <v>57</v>
      </c>
      <c r="C9" s="32" t="str">
        <f>IF(Questions!B18="Hardly ever, or never",4, IF(Questions!B18="One to three times a month",3, IF(Questions!B18="Once a week",2, IF(Questions!B18="More than once a week",1, IF(Questions!B18="Choose..","Choose..")))))</f>
        <v>Choose..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>
      <c r="A11" s="21" t="s">
        <v>60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  <c r="S11" s="7"/>
      <c r="T11" s="6"/>
    </row>
    <row r="12" spans="1:20">
      <c r="B12" s="27" t="s">
        <v>29</v>
      </c>
      <c r="C12" s="27" t="s">
        <v>19</v>
      </c>
      <c r="D12" s="27" t="s">
        <v>20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>
      <c r="B13" s="41" t="s">
        <v>28</v>
      </c>
      <c r="C13" s="33" t="str">
        <f>C4</f>
        <v>Choose..</v>
      </c>
      <c r="D13" s="33" t="str">
        <f>C4</f>
        <v>Choose..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>
      <c r="B14" s="42" t="s">
        <v>21</v>
      </c>
      <c r="C14" s="34" t="str">
        <f>C5</f>
        <v>Choose..</v>
      </c>
      <c r="D14" s="34" t="str">
        <f>C5</f>
        <v>Choose..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>
      <c r="B15" s="42" t="s">
        <v>22</v>
      </c>
      <c r="C15" s="34" t="str">
        <f>C6</f>
        <v>Choose..</v>
      </c>
      <c r="D15" s="34" t="str">
        <f>C6</f>
        <v>Choose..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>
      <c r="B16" s="42" t="s">
        <v>16</v>
      </c>
      <c r="C16" s="34" t="str">
        <f>C7</f>
        <v>Choose..</v>
      </c>
      <c r="D16" s="34" t="str">
        <f>C7</f>
        <v>Choose..</v>
      </c>
    </row>
    <row r="17" spans="1:4">
      <c r="B17" s="42" t="s">
        <v>23</v>
      </c>
      <c r="C17" s="34">
        <f>IF($C$8=1,1,0)</f>
        <v>0</v>
      </c>
      <c r="D17" s="34">
        <f>IF($C$8=1,1,0)</f>
        <v>0</v>
      </c>
    </row>
    <row r="18" spans="1:4">
      <c r="B18" s="42" t="s">
        <v>24</v>
      </c>
      <c r="C18" s="34">
        <f>IF($C$8=2,1,0)</f>
        <v>0</v>
      </c>
      <c r="D18" s="34">
        <f>IF($C$8=2,1,0)</f>
        <v>0</v>
      </c>
    </row>
    <row r="19" spans="1:4">
      <c r="B19" s="42" t="s">
        <v>25</v>
      </c>
      <c r="C19" s="34">
        <f>IF($C$8=3,1,0)</f>
        <v>0</v>
      </c>
      <c r="D19" s="34">
        <f>IF($C$8=3,1,0)</f>
        <v>0</v>
      </c>
    </row>
    <row r="20" spans="1:4">
      <c r="B20" s="42" t="s">
        <v>26</v>
      </c>
      <c r="C20" s="34">
        <f>IF($C$8=4,1,0)</f>
        <v>0</v>
      </c>
      <c r="D20" s="34">
        <f>IF($C$8=4,1,0)</f>
        <v>0</v>
      </c>
    </row>
    <row r="21" spans="1:4">
      <c r="B21" s="42" t="s">
        <v>27</v>
      </c>
      <c r="C21" s="34" t="str">
        <f>C9</f>
        <v>Choose..</v>
      </c>
      <c r="D21" s="34" t="str">
        <f>C9</f>
        <v>Choose..</v>
      </c>
    </row>
    <row r="22" spans="1:4">
      <c r="C22" t="s">
        <v>76</v>
      </c>
    </row>
    <row r="23" spans="1:4">
      <c r="A23" s="21" t="s">
        <v>75</v>
      </c>
    </row>
    <row r="24" spans="1:4">
      <c r="B24" s="28" t="s">
        <v>58</v>
      </c>
      <c r="C24" s="28" t="s">
        <v>19</v>
      </c>
      <c r="D24" s="28" t="s">
        <v>20</v>
      </c>
    </row>
    <row r="25" spans="1:4">
      <c r="B25" s="40" t="s">
        <v>63</v>
      </c>
      <c r="C25" s="39" t="e">
        <f>(10.6623)
  +((-1.47917)*C14)
  +((-1.41729)*C15)
  +((-2.49931)*C16)
  +((2.14484)*C17)
  +((-0.380793)*C18)
  +((-2.50745)*C19)
  +((0.743403)*C20)
  +((-0.900943)*C21)
  +((-0.0992256)*C13)</f>
        <v>#VALUE!</v>
      </c>
      <c r="D25" s="39" t="e">
        <f>(11.4557)
  +(-1.19002)*D14
  +(-1.0991)*D15
  +(-2.223)*D16
  +(2.17022)*D17
  +(-0.470775)*D18
  +(-2.24213)*D19
  +(0.542693)*D20
  +(-1.06816)*D21
  +(-0.103516)*D13</f>
        <v>#VALUE!</v>
      </c>
    </row>
    <row r="26" spans="1:4">
      <c r="B26" s="40" t="s">
        <v>64</v>
      </c>
      <c r="C26" s="39" t="e">
        <f>(1.77965)
  +(0.000000000069299)*C14
  +(0.000000000153326)*C15
  +(0.000000000117227)*C16
  +(-0.000000000056775)*C17
  +(0.0000000000187143)*C18
  +(0.0000000000350538)*C19
  +(0.00000000000300685)*C20
  +(-0.0000000000557989)*C21
  +(-0.00000000000540495)*C13</f>
        <v>#VALUE!</v>
      </c>
      <c r="D26" s="39" t="e">
        <f>(1.77106)
  +(-0.0000000000222885)*D14
  +(-0.00000000000251367)*D15
  +(-0.00000000000657505)*D16
  +(0.0000000000153203)*D17
  +(-0.0000000000102629)*D18
  +(-0.00000000000757729)*D19
  +(0.00000000000251986)*D20
  +(-0.0000000000754688)*D21
  +(-0.00000000000454363)*D13</f>
        <v>#VALUE!</v>
      </c>
    </row>
    <row r="27" spans="1:4">
      <c r="B27" s="40" t="s">
        <v>65</v>
      </c>
      <c r="C27" s="39" t="e">
        <f>(-12.442)
  +(1.47917)*C14
  +(1.41729)*C15
  +(2.49931)*C16
  +(-2.14484)*C17
  +(0.380793)*C18
  +(2.50745)*C19
  +(-0.743403)*C20
  +(0.900943)*C21
  +(0.0992256)*C13</f>
        <v>#VALUE!</v>
      </c>
      <c r="D27" s="39" t="e">
        <f>(-13.2267)
  +(1.19002)*D14
  +(1.0991)*D15
  +(2.223)*D16
  +(-2.17022)*D17
  +(0.470775)*D18
  +(2.24213)*D19
  +(-0.542693)*D20
  +(1.06816)*D21
  +(0.103516)*D13</f>
        <v>#VALUE!</v>
      </c>
    </row>
    <row r="28" spans="1:4">
      <c r="B28" s="40" t="s">
        <v>69</v>
      </c>
      <c r="C28" s="39" t="e">
        <f>MAX(C25:C27)</f>
        <v>#VALUE!</v>
      </c>
      <c r="D28" s="39" t="e">
        <f>MAX(D25:D27)</f>
        <v>#VALUE!</v>
      </c>
    </row>
    <row r="29" spans="1:4">
      <c r="B29" s="40"/>
      <c r="C29" s="39"/>
      <c r="D29" s="39"/>
    </row>
    <row r="30" spans="1:4">
      <c r="B30" s="40" t="s">
        <v>66</v>
      </c>
      <c r="C30" s="39" t="e">
        <f>EXP(C25-C28)</f>
        <v>#VALUE!</v>
      </c>
      <c r="D30" s="39" t="e">
        <f>EXP(D25-D28)</f>
        <v>#VALUE!</v>
      </c>
    </row>
    <row r="31" spans="1:4">
      <c r="B31" s="40" t="s">
        <v>67</v>
      </c>
      <c r="C31" s="39" t="e">
        <f>EXP(C26-C28)</f>
        <v>#VALUE!</v>
      </c>
      <c r="D31" s="39" t="e">
        <f>EXP(D26-D28)</f>
        <v>#VALUE!</v>
      </c>
    </row>
    <row r="32" spans="1:4">
      <c r="B32" s="40" t="s">
        <v>68</v>
      </c>
      <c r="C32" s="39" t="e">
        <f>EXP(C27-C28)</f>
        <v>#VALUE!</v>
      </c>
      <c r="D32" s="39" t="e">
        <f>EXP(D27-D28)</f>
        <v>#VALUE!</v>
      </c>
    </row>
    <row r="33" spans="1:4">
      <c r="B33" s="40"/>
      <c r="C33" s="39"/>
      <c r="D33" s="39"/>
    </row>
    <row r="34" spans="1:4">
      <c r="B34" s="40" t="s">
        <v>70</v>
      </c>
      <c r="C34" s="39" t="e">
        <f>SUM(C30:C32)</f>
        <v>#VALUE!</v>
      </c>
      <c r="D34" s="39" t="e">
        <f>SUM(D30:D32)</f>
        <v>#VALUE!</v>
      </c>
    </row>
    <row r="35" spans="1:4">
      <c r="B35" s="40"/>
      <c r="C35" s="39"/>
      <c r="D35" s="39"/>
    </row>
    <row r="36" spans="1:4">
      <c r="B36" s="40" t="s">
        <v>72</v>
      </c>
      <c r="C36" s="39" t="e">
        <f>C30/C34</f>
        <v>#VALUE!</v>
      </c>
      <c r="D36" s="39" t="e">
        <f>D30/D34</f>
        <v>#VALUE!</v>
      </c>
    </row>
    <row r="37" spans="1:4">
      <c r="B37" s="40" t="s">
        <v>73</v>
      </c>
      <c r="C37" s="39" t="e">
        <f>C31/C34</f>
        <v>#VALUE!</v>
      </c>
      <c r="D37" s="39" t="e">
        <f>D31/D34</f>
        <v>#VALUE!</v>
      </c>
    </row>
    <row r="38" spans="1:4">
      <c r="B38" s="40" t="s">
        <v>74</v>
      </c>
      <c r="C38" s="39" t="e">
        <f>C32/C34</f>
        <v>#VALUE!</v>
      </c>
      <c r="D38" s="39" t="e">
        <f>D32/D34</f>
        <v>#VALUE!</v>
      </c>
    </row>
    <row r="39" spans="1:4">
      <c r="B39" s="40"/>
      <c r="C39" s="39"/>
      <c r="D39" s="39"/>
    </row>
    <row r="40" spans="1:4">
      <c r="B40" s="40" t="s">
        <v>71</v>
      </c>
      <c r="C40" s="39" t="e">
        <f>(0 * C36) + (0.5 * C37) + (1 * C38)</f>
        <v>#VALUE!</v>
      </c>
      <c r="D40" s="39" t="e">
        <f>(0 * D36) + (0.5 * D37) + (1 * D38)</f>
        <v>#VALUE!</v>
      </c>
    </row>
    <row r="42" spans="1:4" ht="15.75" thickBot="1">
      <c r="A42" s="21" t="s">
        <v>62</v>
      </c>
    </row>
    <row r="43" spans="1:4">
      <c r="B43" s="30" t="s">
        <v>42</v>
      </c>
      <c r="C43" s="35" t="e">
        <f>C40</f>
        <v>#VALUE!</v>
      </c>
      <c r="D43" s="36" t="e">
        <f>D40</f>
        <v>#VALUE!</v>
      </c>
    </row>
    <row r="44" spans="1:4" ht="15.75" thickBot="1">
      <c r="B44" s="31" t="s">
        <v>43</v>
      </c>
      <c r="C44" s="37" t="e">
        <f>IF(C43&gt;0,IF(C43&lt;=0.24999,"NON-FRAIL",IF(C43&lt;=0.749999,"PRE-FRAIL",IF(C43&lt;=1,"FRAIL","ERROR"))))</f>
        <v>#VALUE!</v>
      </c>
      <c r="D44" s="38" t="e">
        <f>IF(D43&gt;0,IF(D43&lt;=0.24999,"NON-FRAIL",IF(D43&lt;=0.749999,"PRE-FRAIL",IF(D43&lt;=1,"FRAIL","ERROR"))))</f>
        <v>#VALUE!</v>
      </c>
    </row>
    <row r="47" spans="1:4" s="1" customFormat="1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/>
  </sheetViews>
  <sheetFormatPr defaultRowHeight="15"/>
  <cols>
    <col min="1" max="1" width="4" bestFit="1" customWidth="1"/>
    <col min="2" max="2" width="56" bestFit="1" customWidth="1"/>
    <col min="3" max="4" width="4" bestFit="1" customWidth="1"/>
    <col min="5" max="5" width="26" bestFit="1" customWidth="1"/>
  </cols>
  <sheetData>
    <row r="1" spans="1:5">
      <c r="A1" t="s">
        <v>2</v>
      </c>
      <c r="B1" t="s">
        <v>4</v>
      </c>
      <c r="C1" t="s">
        <v>2</v>
      </c>
      <c r="D1" t="s">
        <v>2</v>
      </c>
      <c r="E1" t="s">
        <v>7</v>
      </c>
    </row>
    <row r="2" spans="1:5">
      <c r="A2" t="s">
        <v>3</v>
      </c>
      <c r="B2" t="s">
        <v>5</v>
      </c>
      <c r="C2" t="s">
        <v>3</v>
      </c>
      <c r="D2" t="s">
        <v>3</v>
      </c>
      <c r="E2" t="s">
        <v>8</v>
      </c>
    </row>
    <row r="3" spans="1:5">
      <c r="B3" t="s">
        <v>6</v>
      </c>
      <c r="E3" t="s">
        <v>9</v>
      </c>
    </row>
    <row r="4" spans="1:5">
      <c r="E4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1:E3"/>
  <sheetViews>
    <sheetView workbookViewId="0"/>
  </sheetViews>
  <sheetFormatPr defaultRowHeight="15"/>
  <sheetData>
    <row r="1" spans="3:5">
      <c r="C1" t="s">
        <v>44</v>
      </c>
      <c r="D1" t="s">
        <v>47</v>
      </c>
      <c r="E1" t="s">
        <v>53</v>
      </c>
    </row>
    <row r="2" spans="3:5">
      <c r="C2" t="s">
        <v>45</v>
      </c>
    </row>
    <row r="3" spans="3:5">
      <c r="C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Questions</vt:lpstr>
      <vt:lpstr>Calculations</vt:lpstr>
      <vt:lpstr>_Options</vt:lpstr>
      <vt:lpstr>_options1</vt:lpstr>
      <vt:lpstr>_options2</vt:lpstr>
      <vt:lpstr>_options3</vt:lpstr>
      <vt:lpstr>_options4</vt:lpstr>
      <vt:lpstr>_options5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2009-06-29T22:41:06Z</dcterms:created>
  <dcterms:modified xsi:type="dcterms:W3CDTF">2014-09-06T18:24:07Z</dcterms:modified>
</cp:coreProperties>
</file>